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ions" sheetId="1" r:id="rId4"/>
    <sheet state="visible" name="References" sheetId="2" r:id="rId5"/>
  </sheets>
  <definedNames/>
  <calcPr/>
</workbook>
</file>

<file path=xl/sharedStrings.xml><?xml version="1.0" encoding="utf-8"?>
<sst xmlns="http://schemas.openxmlformats.org/spreadsheetml/2006/main" count="128" uniqueCount="70">
  <si>
    <t>Gh&amp;Cdi Avg FG $$</t>
  </si>
  <si>
    <t># Farmers</t>
  </si>
  <si>
    <t># Females</t>
  </si>
  <si>
    <t>2018 Avg Comm $$</t>
  </si>
  <si>
    <t># Org Farmers</t>
  </si>
  <si>
    <t>Calculations</t>
  </si>
  <si>
    <t>Diff</t>
  </si>
  <si>
    <t>Gross Income</t>
  </si>
  <si>
    <t>Expenses</t>
  </si>
  <si>
    <t>Gross Margin</t>
  </si>
  <si>
    <t>avg</t>
  </si>
  <si>
    <t>range</t>
  </si>
  <si>
    <t>Farn Gate</t>
  </si>
  <si>
    <t>Assoc</t>
  </si>
  <si>
    <t>Farm Gate</t>
  </si>
  <si>
    <t>Export</t>
  </si>
  <si>
    <t>Low Sale</t>
  </si>
  <si>
    <t>Landed</t>
  </si>
  <si>
    <t>Supply Partner</t>
  </si>
  <si>
    <t>Origin</t>
  </si>
  <si>
    <t>Farm Gate $$</t>
  </si>
  <si>
    <t>Assoc $$</t>
  </si>
  <si>
    <t>Export $$</t>
  </si>
  <si>
    <t>Landed $$</t>
  </si>
  <si>
    <t>Sale $$ Low</t>
  </si>
  <si>
    <t>Sale $$ High</t>
  </si>
  <si>
    <t>Amt (MT)</t>
  </si>
  <si>
    <t>Export $</t>
  </si>
  <si>
    <t>Assoc $</t>
  </si>
  <si>
    <t>Landed $</t>
  </si>
  <si>
    <t>Landed %</t>
  </si>
  <si>
    <t>High Sale $</t>
  </si>
  <si>
    <t>Sale Low</t>
  </si>
  <si>
    <t>Sale High</t>
  </si>
  <si>
    <t>Quantity</t>
  </si>
  <si>
    <t>ÖKO CARIBE</t>
  </si>
  <si>
    <t>DR</t>
  </si>
  <si>
    <t>—</t>
  </si>
  <si>
    <t>MAYA MOUNTAIN</t>
  </si>
  <si>
    <t>Belize</t>
  </si>
  <si>
    <t>PISA</t>
  </si>
  <si>
    <t>Haiti</t>
  </si>
  <si>
    <t>CACAO VERAPAZ</t>
  </si>
  <si>
    <t>Guatemala</t>
  </si>
  <si>
    <t>CHIMELB</t>
  </si>
  <si>
    <t>CAHABÓN</t>
  </si>
  <si>
    <t>AGROARRIBA</t>
  </si>
  <si>
    <t>Ecuador</t>
  </si>
  <si>
    <t>ECOCACAO</t>
  </si>
  <si>
    <t>LACHUÁ (Org)</t>
  </si>
  <si>
    <t>CACAO DE COLOMBIA</t>
  </si>
  <si>
    <t>Colombia</t>
  </si>
  <si>
    <t>ARHUACOS</t>
  </si>
  <si>
    <t>ABOCFA</t>
  </si>
  <si>
    <t>Ghana</t>
  </si>
  <si>
    <t>CHIVITE (Org)</t>
  </si>
  <si>
    <t>MONTE GRANDE</t>
  </si>
  <si>
    <t>TUMACO</t>
  </si>
  <si>
    <t>CHIVITE (Conv)</t>
  </si>
  <si>
    <t>SIERRA NEVADA</t>
  </si>
  <si>
    <t>LACHUÁ (Conv)</t>
  </si>
  <si>
    <t>total</t>
  </si>
  <si>
    <t>average/ (mean)</t>
  </si>
  <si>
    <t>min</t>
  </si>
  <si>
    <t>max</t>
  </si>
  <si>
    <t>median</t>
  </si>
  <si>
    <t>avg fg$ * qty / #</t>
  </si>
  <si>
    <t>http://www.cocoamerchants.com/wp-content/uploads/Contracts/CMAA%20Guidelines%20for%20Shipment%20of%20Cocoa%20Beans%20in%20Containers.pdf</t>
  </si>
  <si>
    <t>20 foot standard C.I.T. Dimension containers should be loaded with not more than 18 metric tons gross product weight, including dunnage.</t>
  </si>
  <si>
    <t>40 foot containers should not exceed 26.25 metric tons gross product weight, including dunnage.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</si>
</sst>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0.0"/>
      <color rgb="FF000000"/>
      <name val="Arial"/>
    </font>
    <font>
      <sz val="8.0"/>
      <color theme="1"/>
      <name val="Roboto"/>
    </font>
    <font>
      <b/>
      <sz val="8.0"/>
      <color theme="1"/>
      <name val="Roboto"/>
    </font>
    <font>
      <color theme="1"/>
      <name val="Arial"/>
    </font>
    <font>
      <sz val="8.0"/>
      <color rgb="FF000000"/>
      <name val="Roboto"/>
    </font>
    <font>
      <u/>
      <color rgb="FF0000FF"/>
    </font>
    <font>
      <color rgb="FF000000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0E0E3"/>
        <bgColor rgb="FFD0E0E3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164" xfId="0" applyAlignment="1" applyFont="1" applyNumberFormat="1">
      <alignment readingOrder="0" vertical="center"/>
    </xf>
    <xf borderId="0" fillId="0" fontId="3" numFmtId="0" xfId="0" applyAlignment="1" applyFont="1">
      <alignment vertical="center"/>
    </xf>
    <xf quotePrefix="1"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2" fontId="2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3" fontId="2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 vertical="center"/>
    </xf>
    <xf borderId="0" fillId="0" fontId="1" numFmtId="164" xfId="0" applyAlignment="1" applyFont="1" applyNumberFormat="1">
      <alignment readingOrder="0" vertical="center"/>
    </xf>
    <xf borderId="0" fillId="0" fontId="1" numFmtId="164" xfId="0" applyAlignment="1" applyFont="1" applyNumberFormat="1">
      <alignment horizontal="right" readingOrder="0" vertical="center"/>
    </xf>
    <xf borderId="0" fillId="0" fontId="1" numFmtId="2" xfId="0" applyAlignment="1" applyFont="1" applyNumberFormat="1">
      <alignment readingOrder="0" vertical="center"/>
    </xf>
    <xf borderId="0" fillId="3" fontId="1" numFmtId="2" xfId="0" applyAlignment="1" applyFont="1" applyNumberFormat="1">
      <alignment readingOrder="0" vertical="center"/>
    </xf>
    <xf borderId="0" fillId="0" fontId="1" numFmtId="164" xfId="0" applyAlignment="1" applyFont="1" applyNumberFormat="1">
      <alignment vertical="center"/>
    </xf>
    <xf borderId="0" fillId="0" fontId="1" numFmtId="9" xfId="0" applyAlignment="1" applyFont="1" applyNumberFormat="1">
      <alignment vertical="center"/>
    </xf>
    <xf borderId="0" fillId="4" fontId="1" numFmtId="164" xfId="0" applyAlignment="1" applyFill="1" applyFont="1" applyNumberFormat="1">
      <alignment vertical="center"/>
    </xf>
    <xf borderId="0" fillId="5" fontId="1" numFmtId="164" xfId="0" applyAlignment="1" applyFill="1" applyFont="1" applyNumberFormat="1">
      <alignment vertical="center"/>
    </xf>
    <xf borderId="0" fillId="6" fontId="1" numFmtId="164" xfId="0" applyAlignment="1" applyFill="1" applyFont="1" applyNumberFormat="1">
      <alignment vertical="center"/>
    </xf>
    <xf borderId="0" fillId="5" fontId="1" numFmtId="164" xfId="0" applyAlignment="1" applyFont="1" applyNumberFormat="1">
      <alignment readingOrder="0" vertical="center"/>
    </xf>
    <xf borderId="0" fillId="4" fontId="1" numFmtId="164" xfId="0" applyAlignment="1" applyFont="1" applyNumberFormat="1">
      <alignment readingOrder="0" vertical="center"/>
    </xf>
    <xf borderId="0" fillId="4" fontId="2" numFmtId="9" xfId="0" applyAlignment="1" applyFont="1" applyNumberFormat="1">
      <alignment vertical="center"/>
    </xf>
    <xf borderId="0" fillId="7" fontId="4" numFmtId="0" xfId="0" applyAlignment="1" applyFill="1" applyFont="1">
      <alignment horizontal="left" readingOrder="0" vertical="center"/>
    </xf>
    <xf borderId="0" fillId="6" fontId="1" numFmtId="164" xfId="0" applyAlignment="1" applyFont="1" applyNumberFormat="1">
      <alignment readingOrder="0" vertical="center"/>
    </xf>
    <xf borderId="0" fillId="6" fontId="1" numFmtId="9" xfId="0" applyAlignment="1" applyFont="1" applyNumberFormat="1">
      <alignment vertical="center"/>
    </xf>
    <xf borderId="0" fillId="5" fontId="2" numFmtId="9" xfId="0" applyAlignment="1" applyFont="1" applyNumberFormat="1">
      <alignment vertical="center"/>
    </xf>
    <xf borderId="1" fillId="0" fontId="1" numFmtId="0" xfId="0" applyAlignment="1" applyBorder="1" applyFont="1">
      <alignment readingOrder="0" vertical="center"/>
    </xf>
    <xf borderId="1" fillId="0" fontId="1" numFmtId="164" xfId="0" applyAlignment="1" applyBorder="1" applyFont="1" applyNumberFormat="1">
      <alignment readingOrder="0" vertical="center"/>
    </xf>
    <xf borderId="1" fillId="6" fontId="1" numFmtId="164" xfId="0" applyAlignment="1" applyBorder="1" applyFont="1" applyNumberFormat="1">
      <alignment readingOrder="0" vertical="center"/>
    </xf>
    <xf borderId="1" fillId="0" fontId="1" numFmtId="2" xfId="0" applyAlignment="1" applyBorder="1" applyFont="1" applyNumberFormat="1">
      <alignment readingOrder="0" vertical="center"/>
    </xf>
    <xf borderId="1" fillId="3" fontId="1" numFmtId="2" xfId="0" applyAlignment="1" applyBorder="1" applyFont="1" applyNumberFormat="1">
      <alignment readingOrder="0" vertical="center"/>
    </xf>
    <xf borderId="1" fillId="0" fontId="1" numFmtId="0" xfId="0" applyAlignment="1" applyBorder="1" applyFont="1">
      <alignment vertical="center"/>
    </xf>
    <xf borderId="1" fillId="0" fontId="1" numFmtId="164" xfId="0" applyAlignment="1" applyBorder="1" applyFont="1" applyNumberFormat="1">
      <alignment vertical="center"/>
    </xf>
    <xf borderId="1" fillId="6" fontId="1" numFmtId="164" xfId="0" applyAlignment="1" applyBorder="1" applyFont="1" applyNumberFormat="1">
      <alignment vertical="center"/>
    </xf>
    <xf borderId="1" fillId="0" fontId="1" numFmtId="9" xfId="0" applyAlignment="1" applyBorder="1" applyFont="1" applyNumberFormat="1">
      <alignment vertical="center"/>
    </xf>
    <xf borderId="1" fillId="4" fontId="1" numFmtId="164" xfId="0" applyAlignment="1" applyBorder="1" applyFont="1" applyNumberFormat="1">
      <alignment vertical="center"/>
    </xf>
    <xf borderId="0" fillId="0" fontId="1" numFmtId="0" xfId="0" applyAlignment="1" applyFont="1">
      <alignment horizontal="right" readingOrder="0" vertical="center"/>
    </xf>
    <xf borderId="0" fillId="0" fontId="2" numFmtId="0" xfId="0" applyAlignment="1" applyFont="1">
      <alignment horizontal="right" readingOrder="0" vertical="center"/>
    </xf>
    <xf borderId="1" fillId="3" fontId="1" numFmtId="2" xfId="0" applyAlignment="1" applyBorder="1" applyFont="1" applyNumberFormat="1">
      <alignment vertical="center"/>
    </xf>
    <xf borderId="0" fillId="3" fontId="1" numFmtId="2" xfId="0" applyAlignment="1" applyFont="1" applyNumberFormat="1">
      <alignment vertical="center"/>
    </xf>
    <xf borderId="0" fillId="4" fontId="2" numFmtId="0" xfId="0" applyAlignment="1" applyFont="1">
      <alignment horizontal="right" readingOrder="0" vertical="center"/>
    </xf>
    <xf borderId="0" fillId="0" fontId="1" numFmtId="9" xfId="0" applyAlignment="1" applyFont="1" applyNumberFormat="1">
      <alignment readingOrder="0" vertical="center"/>
    </xf>
    <xf borderId="0" fillId="5" fontId="2" numFmtId="0" xfId="0" applyAlignment="1" applyFont="1">
      <alignment horizontal="right" readingOrder="0" vertical="center"/>
    </xf>
    <xf borderId="0" fillId="6" fontId="1" numFmtId="0" xfId="0" applyAlignment="1" applyFont="1">
      <alignment horizontal="right" readingOrder="0" vertical="center"/>
    </xf>
    <xf borderId="0" fillId="0" fontId="5" numFmtId="0" xfId="0" applyAlignment="1" applyFont="1">
      <alignment readingOrder="0"/>
    </xf>
    <xf borderId="0" fillId="0" fontId="3" numFmtId="0" xfId="0" applyAlignment="1" applyFont="1">
      <alignment readingOrder="0"/>
    </xf>
    <xf borderId="0" fillId="7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cocoamerchants.com/wp-content/uploads/Contracts/CMAA%20Guidelines%20for%20Shipment%20of%20Cocoa%20Beans%20in%20Containers.pdf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86"/>
    <col customWidth="1" min="2" max="2" width="16.0"/>
    <col customWidth="1" min="3" max="3" width="8.29"/>
    <col customWidth="1" min="4" max="4" width="13.14"/>
    <col customWidth="1" min="5" max="5" width="10.14"/>
    <col customWidth="1" min="6" max="6" width="10.71"/>
    <col customWidth="1" min="7" max="7" width="7.57"/>
    <col customWidth="1" min="8" max="8" width="8.14"/>
    <col customWidth="1" min="9" max="9" width="9.29"/>
    <col customWidth="1" min="10" max="10" width="9.57"/>
    <col customWidth="1" min="11" max="11" width="0.71"/>
    <col customWidth="1" min="12" max="12" width="7.57"/>
    <col customWidth="1" min="13" max="13" width="0.71"/>
    <col customWidth="1" min="14" max="14" width="9.43"/>
    <col customWidth="1" min="15" max="15" width="7.57"/>
    <col customWidth="1" min="16" max="16" width="6.71"/>
    <col customWidth="1" min="17" max="18" width="8.0"/>
    <col customWidth="1" min="19" max="19" width="7.29"/>
    <col customWidth="1" min="20" max="20" width="8.71"/>
    <col customWidth="1" min="21" max="21" width="0.71"/>
    <col customWidth="1" min="22" max="23" width="11.43"/>
    <col customWidth="1" min="24" max="24" width="0.71"/>
    <col customWidth="1" min="25" max="25" width="10.29"/>
    <col customWidth="1" min="26" max="26" width="0.71"/>
    <col customWidth="1" min="27" max="28" width="10.29"/>
  </cols>
  <sheetData>
    <row r="1">
      <c r="A1" s="1"/>
      <c r="B1" s="2" t="s">
        <v>0</v>
      </c>
      <c r="C1" s="3"/>
      <c r="D1" s="3">
        <v>1.36</v>
      </c>
      <c r="E1" s="4"/>
      <c r="F1" s="5" t="s">
        <v>1</v>
      </c>
      <c r="G1" s="2">
        <v>3771.0</v>
      </c>
      <c r="H1" s="2"/>
      <c r="I1" s="2" t="s">
        <v>2</v>
      </c>
      <c r="J1" s="2">
        <v>1308.0</v>
      </c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>
      <c r="A2" s="1"/>
      <c r="B2" s="2" t="s">
        <v>3</v>
      </c>
      <c r="C2" s="3"/>
      <c r="D2" s="3">
        <v>2.29</v>
      </c>
      <c r="E2" s="4"/>
      <c r="F2" s="2" t="s">
        <v>4</v>
      </c>
      <c r="G2" s="2">
        <v>2922.0</v>
      </c>
      <c r="H2" s="2"/>
      <c r="I2" s="2"/>
      <c r="J2" s="6"/>
      <c r="K2" s="2"/>
      <c r="L2" s="2"/>
      <c r="M2" s="6"/>
      <c r="N2" s="7" t="s">
        <v>5</v>
      </c>
      <c r="AC2" s="6"/>
      <c r="AD2" s="6"/>
      <c r="AE2" s="6"/>
      <c r="AF2" s="6"/>
    </row>
    <row r="3">
      <c r="A3" s="1"/>
      <c r="B3" s="2"/>
      <c r="C3" s="2"/>
      <c r="D3" s="2"/>
      <c r="E3" s="8"/>
      <c r="F3" s="8"/>
      <c r="G3" s="8"/>
      <c r="H3" s="8"/>
      <c r="I3" s="8"/>
      <c r="J3" s="9"/>
      <c r="K3" s="8"/>
      <c r="L3" s="8"/>
      <c r="M3" s="8"/>
      <c r="N3" s="8" t="s">
        <v>6</v>
      </c>
      <c r="T3" s="8"/>
      <c r="U3" s="9"/>
      <c r="V3" s="8" t="s">
        <v>7</v>
      </c>
      <c r="X3" s="9"/>
      <c r="Y3" s="8" t="s">
        <v>8</v>
      </c>
      <c r="Z3" s="9"/>
      <c r="AA3" s="8" t="s">
        <v>9</v>
      </c>
      <c r="AC3" s="6"/>
      <c r="AD3" s="6"/>
      <c r="AE3" s="6"/>
      <c r="AF3" s="6"/>
    </row>
    <row r="4">
      <c r="A4" s="1"/>
      <c r="B4" s="2"/>
      <c r="C4" s="2"/>
      <c r="D4" s="2"/>
      <c r="E4" s="8" t="s">
        <v>10</v>
      </c>
      <c r="F4" s="8" t="s">
        <v>10</v>
      </c>
      <c r="G4" s="8" t="s">
        <v>10</v>
      </c>
      <c r="H4" s="8" t="s">
        <v>10</v>
      </c>
      <c r="I4" s="8" t="s">
        <v>11</v>
      </c>
      <c r="K4" s="8"/>
      <c r="L4" s="10">
        <v>2018.0</v>
      </c>
      <c r="M4" s="8"/>
      <c r="N4" s="8" t="s">
        <v>12</v>
      </c>
      <c r="O4" s="8" t="s">
        <v>12</v>
      </c>
      <c r="P4" s="8" t="s">
        <v>13</v>
      </c>
      <c r="Q4" s="8" t="s">
        <v>14</v>
      </c>
      <c r="R4" s="8" t="s">
        <v>14</v>
      </c>
      <c r="S4" s="8" t="s">
        <v>15</v>
      </c>
      <c r="T4" s="8" t="s">
        <v>16</v>
      </c>
      <c r="U4" s="9"/>
      <c r="V4" s="8" t="s">
        <v>11</v>
      </c>
      <c r="X4" s="9"/>
      <c r="Y4" s="8" t="s">
        <v>17</v>
      </c>
      <c r="Z4" s="9"/>
      <c r="AA4" s="8" t="s">
        <v>11</v>
      </c>
      <c r="AC4" s="6"/>
      <c r="AD4" s="6"/>
      <c r="AE4" s="6"/>
      <c r="AF4" s="6"/>
    </row>
    <row r="5">
      <c r="A5" s="1"/>
      <c r="B5" s="2" t="s">
        <v>18</v>
      </c>
      <c r="C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/>
      <c r="L5" s="10" t="s">
        <v>26</v>
      </c>
      <c r="M5" s="8"/>
      <c r="N5" s="8" t="s">
        <v>27</v>
      </c>
      <c r="O5" s="8" t="s">
        <v>28</v>
      </c>
      <c r="P5" s="8" t="s">
        <v>27</v>
      </c>
      <c r="Q5" s="8" t="s">
        <v>29</v>
      </c>
      <c r="R5" s="8" t="s">
        <v>30</v>
      </c>
      <c r="S5" s="8" t="s">
        <v>29</v>
      </c>
      <c r="T5" s="8" t="s">
        <v>31</v>
      </c>
      <c r="U5" s="9"/>
      <c r="V5" s="8" t="s">
        <v>32</v>
      </c>
      <c r="W5" s="8" t="s">
        <v>33</v>
      </c>
      <c r="X5" s="9"/>
      <c r="Y5" s="8" t="s">
        <v>34</v>
      </c>
      <c r="Z5" s="9"/>
      <c r="AA5" s="8" t="s">
        <v>32</v>
      </c>
      <c r="AB5" s="8" t="s">
        <v>33</v>
      </c>
      <c r="AC5" s="6"/>
      <c r="AD5" s="6"/>
      <c r="AE5" s="6"/>
      <c r="AF5" s="6"/>
    </row>
    <row r="6">
      <c r="A6" s="11">
        <v>1.0</v>
      </c>
      <c r="B6" s="11" t="s">
        <v>35</v>
      </c>
      <c r="C6" s="11" t="s">
        <v>36</v>
      </c>
      <c r="D6" s="11" t="s">
        <v>35</v>
      </c>
      <c r="E6" s="12">
        <v>2.87</v>
      </c>
      <c r="F6" s="13" t="s">
        <v>37</v>
      </c>
      <c r="G6" s="12">
        <v>4.2</v>
      </c>
      <c r="H6" s="12">
        <v>4.51</v>
      </c>
      <c r="I6" s="12">
        <v>4.9</v>
      </c>
      <c r="J6" s="12">
        <v>7.3</v>
      </c>
      <c r="K6" s="14"/>
      <c r="L6" s="15">
        <v>37.8</v>
      </c>
      <c r="M6" s="1"/>
      <c r="N6" s="16">
        <f t="shared" ref="N6:N20" si="1">G6-E6</f>
        <v>1.33</v>
      </c>
      <c r="O6" s="13" t="s">
        <v>37</v>
      </c>
      <c r="P6" s="13" t="s">
        <v>37</v>
      </c>
      <c r="Q6" s="16">
        <f t="shared" ref="Q6:Q20" si="2">H6-E6</f>
        <v>1.64</v>
      </c>
      <c r="R6" s="17">
        <f t="shared" ref="R6:R20" si="3">H6/E6</f>
        <v>1.571428571</v>
      </c>
      <c r="S6" s="18">
        <f t="shared" ref="S6:S20" si="4">H6-G6</f>
        <v>0.31</v>
      </c>
      <c r="T6" s="16">
        <f t="shared" ref="T6:T10" si="5">J6-I6</f>
        <v>2.4</v>
      </c>
      <c r="U6" s="1"/>
      <c r="V6" s="16">
        <f t="shared" ref="V6:V20" si="6">L6*I6*1000</f>
        <v>185220</v>
      </c>
      <c r="W6" s="19">
        <f t="shared" ref="W6:W10" si="7">L6*J6*1000</f>
        <v>275940</v>
      </c>
      <c r="X6" s="1"/>
      <c r="Y6" s="16">
        <f t="shared" ref="Y6:Y20" si="8">H6*L6*1000</f>
        <v>170478</v>
      </c>
      <c r="Z6" s="1"/>
      <c r="AA6" s="16">
        <f t="shared" ref="AA6:AA21" si="9">V6-Y6</f>
        <v>14742</v>
      </c>
      <c r="AB6" s="19">
        <f t="shared" ref="AB6:AB10" si="10">W6-Y6</f>
        <v>105462</v>
      </c>
      <c r="AC6" s="1"/>
      <c r="AD6" s="1"/>
      <c r="AE6" s="1"/>
      <c r="AF6" s="1"/>
    </row>
    <row r="7">
      <c r="A7" s="11">
        <v>2.0</v>
      </c>
      <c r="B7" s="11" t="s">
        <v>38</v>
      </c>
      <c r="C7" s="11" t="s">
        <v>39</v>
      </c>
      <c r="D7" s="11" t="s">
        <v>38</v>
      </c>
      <c r="E7" s="12">
        <v>3.07</v>
      </c>
      <c r="F7" s="13" t="s">
        <v>37</v>
      </c>
      <c r="G7" s="12">
        <v>5.66</v>
      </c>
      <c r="H7" s="12">
        <v>6.03</v>
      </c>
      <c r="I7" s="12">
        <v>7.2</v>
      </c>
      <c r="J7" s="12">
        <v>8.8</v>
      </c>
      <c r="K7" s="14"/>
      <c r="L7" s="15">
        <v>31.17</v>
      </c>
      <c r="M7" s="1"/>
      <c r="N7" s="16">
        <f t="shared" si="1"/>
        <v>2.59</v>
      </c>
      <c r="O7" s="13" t="s">
        <v>37</v>
      </c>
      <c r="P7" s="13" t="s">
        <v>37</v>
      </c>
      <c r="Q7" s="20">
        <f t="shared" si="2"/>
        <v>2.96</v>
      </c>
      <c r="R7" s="17">
        <f t="shared" si="3"/>
        <v>1.964169381</v>
      </c>
      <c r="S7" s="16">
        <f t="shared" si="4"/>
        <v>0.37</v>
      </c>
      <c r="T7" s="16">
        <f t="shared" si="5"/>
        <v>1.6</v>
      </c>
      <c r="U7" s="1"/>
      <c r="V7" s="19">
        <f t="shared" si="6"/>
        <v>224424</v>
      </c>
      <c r="W7" s="16">
        <f t="shared" si="7"/>
        <v>274296</v>
      </c>
      <c r="X7" s="1"/>
      <c r="Y7" s="16">
        <f t="shared" si="8"/>
        <v>187955.1</v>
      </c>
      <c r="Z7" s="1"/>
      <c r="AA7" s="16">
        <f t="shared" si="9"/>
        <v>36468.9</v>
      </c>
      <c r="AB7" s="16">
        <f t="shared" si="10"/>
        <v>86340.9</v>
      </c>
      <c r="AC7" s="1"/>
      <c r="AD7" s="1"/>
      <c r="AE7" s="1"/>
      <c r="AF7" s="1"/>
    </row>
    <row r="8">
      <c r="A8" s="11">
        <v>3.0</v>
      </c>
      <c r="B8" s="11" t="s">
        <v>40</v>
      </c>
      <c r="C8" s="11" t="s">
        <v>41</v>
      </c>
      <c r="D8" s="11" t="s">
        <v>40</v>
      </c>
      <c r="E8" s="12">
        <v>1.85</v>
      </c>
      <c r="F8" s="13" t="s">
        <v>37</v>
      </c>
      <c r="G8" s="12">
        <v>4.3</v>
      </c>
      <c r="H8" s="12">
        <v>4.7</v>
      </c>
      <c r="I8" s="12">
        <v>5.65</v>
      </c>
      <c r="J8" s="12">
        <v>7.7</v>
      </c>
      <c r="K8" s="14"/>
      <c r="L8" s="15">
        <v>28.91</v>
      </c>
      <c r="M8" s="1"/>
      <c r="N8" s="16">
        <f t="shared" si="1"/>
        <v>2.45</v>
      </c>
      <c r="O8" s="13" t="s">
        <v>37</v>
      </c>
      <c r="P8" s="13" t="s">
        <v>37</v>
      </c>
      <c r="Q8" s="16">
        <f t="shared" si="2"/>
        <v>2.85</v>
      </c>
      <c r="R8" s="17">
        <f t="shared" si="3"/>
        <v>2.540540541</v>
      </c>
      <c r="S8" s="16">
        <f t="shared" si="4"/>
        <v>0.4</v>
      </c>
      <c r="T8" s="16">
        <f t="shared" si="5"/>
        <v>2.05</v>
      </c>
      <c r="U8" s="1"/>
      <c r="V8" s="16">
        <f t="shared" si="6"/>
        <v>163341.5</v>
      </c>
      <c r="W8" s="16">
        <f t="shared" si="7"/>
        <v>222607</v>
      </c>
      <c r="X8" s="1"/>
      <c r="Y8" s="16">
        <f t="shared" si="8"/>
        <v>135877</v>
      </c>
      <c r="Z8" s="1"/>
      <c r="AA8" s="16">
        <f t="shared" si="9"/>
        <v>27464.5</v>
      </c>
      <c r="AB8" s="16">
        <f t="shared" si="10"/>
        <v>86730</v>
      </c>
      <c r="AC8" s="1"/>
      <c r="AD8" s="1"/>
      <c r="AE8" s="1"/>
      <c r="AF8" s="1"/>
    </row>
    <row r="9">
      <c r="A9" s="11">
        <v>4.0</v>
      </c>
      <c r="B9" s="11" t="s">
        <v>42</v>
      </c>
      <c r="C9" s="11" t="s">
        <v>43</v>
      </c>
      <c r="D9" s="11" t="s">
        <v>44</v>
      </c>
      <c r="E9" s="21">
        <v>3.1</v>
      </c>
      <c r="F9" s="13" t="s">
        <v>37</v>
      </c>
      <c r="G9" s="22">
        <v>2.6</v>
      </c>
      <c r="H9" s="22">
        <v>2.96</v>
      </c>
      <c r="I9" s="12">
        <v>6.1</v>
      </c>
      <c r="J9" s="12">
        <v>7.3</v>
      </c>
      <c r="K9" s="14"/>
      <c r="L9" s="15">
        <v>14.76</v>
      </c>
      <c r="M9" s="1"/>
      <c r="N9" s="18">
        <f t="shared" si="1"/>
        <v>-0.5</v>
      </c>
      <c r="O9" s="13" t="s">
        <v>37</v>
      </c>
      <c r="P9" s="13" t="s">
        <v>37</v>
      </c>
      <c r="Q9" s="18">
        <f t="shared" si="2"/>
        <v>-0.14</v>
      </c>
      <c r="R9" s="23">
        <f t="shared" si="3"/>
        <v>0.9548387097</v>
      </c>
      <c r="S9" s="16">
        <f t="shared" si="4"/>
        <v>0.36</v>
      </c>
      <c r="T9" s="16">
        <f t="shared" si="5"/>
        <v>1.2</v>
      </c>
      <c r="U9" s="1"/>
      <c r="V9" s="16">
        <f t="shared" si="6"/>
        <v>90036</v>
      </c>
      <c r="W9" s="16">
        <f t="shared" si="7"/>
        <v>107748</v>
      </c>
      <c r="X9" s="1"/>
      <c r="Y9" s="16">
        <f t="shared" si="8"/>
        <v>43689.6</v>
      </c>
      <c r="Z9" s="1"/>
      <c r="AA9" s="16">
        <f t="shared" si="9"/>
        <v>46346.4</v>
      </c>
      <c r="AB9" s="16">
        <f t="shared" si="10"/>
        <v>64058.4</v>
      </c>
      <c r="AC9" s="1"/>
      <c r="AD9" s="1"/>
      <c r="AE9" s="1"/>
      <c r="AF9" s="1"/>
    </row>
    <row r="10">
      <c r="A10" s="11">
        <v>5.0</v>
      </c>
      <c r="B10" s="11" t="s">
        <v>42</v>
      </c>
      <c r="C10" s="11" t="s">
        <v>43</v>
      </c>
      <c r="D10" s="11" t="s">
        <v>45</v>
      </c>
      <c r="E10" s="12">
        <v>2.4</v>
      </c>
      <c r="F10" s="12">
        <v>2.99</v>
      </c>
      <c r="G10" s="12">
        <v>3.71</v>
      </c>
      <c r="H10" s="12">
        <v>4.14</v>
      </c>
      <c r="I10" s="12">
        <v>7.0</v>
      </c>
      <c r="J10" s="12">
        <v>7.8</v>
      </c>
      <c r="K10" s="14"/>
      <c r="L10" s="15">
        <v>14.34</v>
      </c>
      <c r="M10" s="1"/>
      <c r="N10" s="16">
        <f t="shared" si="1"/>
        <v>1.31</v>
      </c>
      <c r="O10" s="16">
        <f t="shared" ref="O10:P10" si="11">F10-E10</f>
        <v>0.59</v>
      </c>
      <c r="P10" s="18">
        <f t="shared" si="11"/>
        <v>0.72</v>
      </c>
      <c r="Q10" s="16">
        <f t="shared" si="2"/>
        <v>1.74</v>
      </c>
      <c r="R10" s="17">
        <f t="shared" si="3"/>
        <v>1.725</v>
      </c>
      <c r="S10" s="16">
        <f t="shared" si="4"/>
        <v>0.43</v>
      </c>
      <c r="T10" s="16">
        <f t="shared" si="5"/>
        <v>0.8</v>
      </c>
      <c r="U10" s="1"/>
      <c r="V10" s="16">
        <f t="shared" si="6"/>
        <v>100380</v>
      </c>
      <c r="W10" s="16">
        <f t="shared" si="7"/>
        <v>111852</v>
      </c>
      <c r="X10" s="1"/>
      <c r="Y10" s="16">
        <f t="shared" si="8"/>
        <v>59367.6</v>
      </c>
      <c r="Z10" s="1"/>
      <c r="AA10" s="16">
        <f t="shared" si="9"/>
        <v>41012.4</v>
      </c>
      <c r="AB10" s="16">
        <f t="shared" si="10"/>
        <v>52484.4</v>
      </c>
      <c r="AC10" s="1"/>
      <c r="AD10" s="1"/>
      <c r="AE10" s="1"/>
      <c r="AF10" s="1"/>
    </row>
    <row r="11">
      <c r="A11" s="11">
        <v>6.0</v>
      </c>
      <c r="B11" s="11" t="s">
        <v>46</v>
      </c>
      <c r="C11" s="24" t="s">
        <v>47</v>
      </c>
      <c r="D11" s="24" t="s">
        <v>48</v>
      </c>
      <c r="E11" s="25">
        <v>2.61</v>
      </c>
      <c r="F11" s="12">
        <v>4.5</v>
      </c>
      <c r="G11" s="12">
        <v>5.38</v>
      </c>
      <c r="H11" s="12">
        <v>5.84</v>
      </c>
      <c r="I11" s="12">
        <v>6.6</v>
      </c>
      <c r="J11" s="13" t="s">
        <v>37</v>
      </c>
      <c r="K11" s="14"/>
      <c r="L11" s="15">
        <v>12.6</v>
      </c>
      <c r="M11" s="1"/>
      <c r="N11" s="16">
        <f t="shared" si="1"/>
        <v>2.77</v>
      </c>
      <c r="O11" s="19">
        <f t="shared" ref="O11:P11" si="12">F11-E11</f>
        <v>1.89</v>
      </c>
      <c r="P11" s="16">
        <f t="shared" si="12"/>
        <v>0.88</v>
      </c>
      <c r="Q11" s="16">
        <f t="shared" si="2"/>
        <v>3.23</v>
      </c>
      <c r="R11" s="17">
        <f t="shared" si="3"/>
        <v>2.237547893</v>
      </c>
      <c r="S11" s="16">
        <f t="shared" si="4"/>
        <v>0.46</v>
      </c>
      <c r="T11" s="13" t="s">
        <v>37</v>
      </c>
      <c r="U11" s="1"/>
      <c r="V11" s="16">
        <f t="shared" si="6"/>
        <v>83160</v>
      </c>
      <c r="W11" s="13" t="s">
        <v>37</v>
      </c>
      <c r="X11" s="1"/>
      <c r="Y11" s="16">
        <f t="shared" si="8"/>
        <v>73584</v>
      </c>
      <c r="Z11" s="1"/>
      <c r="AA11" s="16">
        <f t="shared" si="9"/>
        <v>9576</v>
      </c>
      <c r="AB11" s="13" t="s">
        <v>37</v>
      </c>
      <c r="AC11" s="1"/>
      <c r="AD11" s="1"/>
      <c r="AE11" s="1"/>
      <c r="AF11" s="1"/>
    </row>
    <row r="12">
      <c r="A12" s="11">
        <v>7.0</v>
      </c>
      <c r="B12" s="11" t="s">
        <v>42</v>
      </c>
      <c r="C12" s="11" t="s">
        <v>43</v>
      </c>
      <c r="D12" s="11" t="s">
        <v>49</v>
      </c>
      <c r="E12" s="12">
        <v>2.6</v>
      </c>
      <c r="F12" s="12">
        <v>3.45</v>
      </c>
      <c r="G12" s="12">
        <v>5.4</v>
      </c>
      <c r="H12" s="12">
        <v>5.94</v>
      </c>
      <c r="I12" s="12">
        <v>7.0</v>
      </c>
      <c r="J12" s="12">
        <v>7.8</v>
      </c>
      <c r="K12" s="14"/>
      <c r="L12" s="15">
        <v>10.02</v>
      </c>
      <c r="M12" s="1"/>
      <c r="N12" s="16">
        <f t="shared" si="1"/>
        <v>2.8</v>
      </c>
      <c r="O12" s="16">
        <f t="shared" ref="O12:P12" si="13">F12-E12</f>
        <v>0.85</v>
      </c>
      <c r="P12" s="16">
        <f t="shared" si="13"/>
        <v>1.95</v>
      </c>
      <c r="Q12" s="16">
        <f t="shared" si="2"/>
        <v>3.34</v>
      </c>
      <c r="R12" s="17">
        <f t="shared" si="3"/>
        <v>2.284615385</v>
      </c>
      <c r="S12" s="16">
        <f t="shared" si="4"/>
        <v>0.54</v>
      </c>
      <c r="T12" s="16">
        <f t="shared" ref="T12:T20" si="15">J12-I12</f>
        <v>0.8</v>
      </c>
      <c r="U12" s="1"/>
      <c r="V12" s="16">
        <f t="shared" si="6"/>
        <v>70140</v>
      </c>
      <c r="W12" s="16">
        <f t="shared" ref="W12:W20" si="16">L12*J12*1000</f>
        <v>78156</v>
      </c>
      <c r="X12" s="1"/>
      <c r="Y12" s="16">
        <f t="shared" si="8"/>
        <v>59518.8</v>
      </c>
      <c r="Z12" s="1"/>
      <c r="AA12" s="16">
        <f t="shared" si="9"/>
        <v>10621.2</v>
      </c>
      <c r="AB12" s="16">
        <f t="shared" ref="AB12:AB21" si="17">W12-Y12</f>
        <v>18637.2</v>
      </c>
      <c r="AC12" s="1"/>
      <c r="AD12" s="1"/>
      <c r="AE12" s="1"/>
      <c r="AF12" s="1"/>
    </row>
    <row r="13">
      <c r="A13" s="11">
        <v>8.0</v>
      </c>
      <c r="B13" s="11" t="s">
        <v>50</v>
      </c>
      <c r="C13" s="11" t="s">
        <v>51</v>
      </c>
      <c r="D13" s="11" t="s">
        <v>52</v>
      </c>
      <c r="E13" s="12">
        <v>2.94</v>
      </c>
      <c r="F13" s="12">
        <v>3.5</v>
      </c>
      <c r="G13" s="12">
        <v>5.9</v>
      </c>
      <c r="H13" s="12">
        <v>6.48</v>
      </c>
      <c r="I13" s="12">
        <v>7.5</v>
      </c>
      <c r="J13" s="12">
        <v>9.0</v>
      </c>
      <c r="K13" s="14"/>
      <c r="L13" s="15">
        <v>8.2</v>
      </c>
      <c r="M13" s="1"/>
      <c r="N13" s="16">
        <f t="shared" si="1"/>
        <v>2.96</v>
      </c>
      <c r="O13" s="18">
        <f t="shared" ref="O13:P13" si="14">F13-E13</f>
        <v>0.56</v>
      </c>
      <c r="P13" s="19">
        <f t="shared" si="14"/>
        <v>2.4</v>
      </c>
      <c r="Q13" s="16">
        <f t="shared" si="2"/>
        <v>3.54</v>
      </c>
      <c r="R13" s="26">
        <f t="shared" si="3"/>
        <v>2.204081633</v>
      </c>
      <c r="S13" s="16">
        <f t="shared" si="4"/>
        <v>0.58</v>
      </c>
      <c r="T13" s="16">
        <f t="shared" si="15"/>
        <v>1.5</v>
      </c>
      <c r="U13" s="1"/>
      <c r="V13" s="16">
        <f t="shared" si="6"/>
        <v>61500</v>
      </c>
      <c r="W13" s="16">
        <f t="shared" si="16"/>
        <v>73800</v>
      </c>
      <c r="X13" s="1"/>
      <c r="Y13" s="16">
        <f t="shared" si="8"/>
        <v>53136</v>
      </c>
      <c r="Z13" s="1"/>
      <c r="AA13" s="16">
        <f t="shared" si="9"/>
        <v>8364</v>
      </c>
      <c r="AB13" s="16">
        <f t="shared" si="17"/>
        <v>20664</v>
      </c>
      <c r="AC13" s="1"/>
      <c r="AD13" s="1"/>
      <c r="AE13" s="1"/>
      <c r="AF13" s="1"/>
    </row>
    <row r="14">
      <c r="A14" s="11">
        <v>9.0</v>
      </c>
      <c r="B14" s="11" t="s">
        <v>53</v>
      </c>
      <c r="C14" s="11" t="s">
        <v>54</v>
      </c>
      <c r="D14" s="11" t="s">
        <v>53</v>
      </c>
      <c r="E14" s="22">
        <v>1.49</v>
      </c>
      <c r="F14" s="13" t="s">
        <v>37</v>
      </c>
      <c r="G14" s="12">
        <v>2.8</v>
      </c>
      <c r="H14" s="12">
        <v>3.63</v>
      </c>
      <c r="I14" s="22">
        <v>4.5</v>
      </c>
      <c r="J14" s="12">
        <v>5.0</v>
      </c>
      <c r="K14" s="14"/>
      <c r="L14" s="15">
        <v>6.5</v>
      </c>
      <c r="M14" s="1"/>
      <c r="N14" s="16">
        <f t="shared" si="1"/>
        <v>1.31</v>
      </c>
      <c r="O14" s="13" t="s">
        <v>37</v>
      </c>
      <c r="P14" s="13" t="s">
        <v>37</v>
      </c>
      <c r="Q14" s="16">
        <f t="shared" si="2"/>
        <v>2.14</v>
      </c>
      <c r="R14" s="17">
        <f t="shared" si="3"/>
        <v>2.436241611</v>
      </c>
      <c r="S14" s="19">
        <f t="shared" si="4"/>
        <v>0.83</v>
      </c>
      <c r="T14" s="18">
        <f t="shared" si="15"/>
        <v>0.5</v>
      </c>
      <c r="U14" s="1"/>
      <c r="V14" s="16">
        <f t="shared" si="6"/>
        <v>29250</v>
      </c>
      <c r="W14" s="16">
        <f t="shared" si="16"/>
        <v>32500</v>
      </c>
      <c r="X14" s="1"/>
      <c r="Y14" s="16">
        <f t="shared" si="8"/>
        <v>23595</v>
      </c>
      <c r="Z14" s="1"/>
      <c r="AA14" s="16">
        <f t="shared" si="9"/>
        <v>5655</v>
      </c>
      <c r="AB14" s="16">
        <f t="shared" si="17"/>
        <v>8905</v>
      </c>
      <c r="AC14" s="1"/>
      <c r="AD14" s="1"/>
      <c r="AE14" s="1"/>
      <c r="AF14" s="1"/>
    </row>
    <row r="15">
      <c r="A15" s="11">
        <v>10.0</v>
      </c>
      <c r="B15" s="11" t="s">
        <v>42</v>
      </c>
      <c r="C15" s="11" t="s">
        <v>43</v>
      </c>
      <c r="D15" s="11" t="s">
        <v>55</v>
      </c>
      <c r="E15" s="12">
        <v>2.7</v>
      </c>
      <c r="F15" s="25">
        <v>3.45</v>
      </c>
      <c r="G15" s="12">
        <v>5.4</v>
      </c>
      <c r="H15" s="12">
        <v>5.95</v>
      </c>
      <c r="I15" s="12">
        <v>7.2</v>
      </c>
      <c r="J15" s="12">
        <v>8.8</v>
      </c>
      <c r="K15" s="14"/>
      <c r="L15" s="15">
        <v>5.64</v>
      </c>
      <c r="M15" s="1"/>
      <c r="N15" s="16">
        <f t="shared" si="1"/>
        <v>2.7</v>
      </c>
      <c r="O15" s="20">
        <f t="shared" ref="O15:P15" si="18">F15-E15</f>
        <v>0.75</v>
      </c>
      <c r="P15" s="16">
        <f t="shared" si="18"/>
        <v>1.95</v>
      </c>
      <c r="Q15" s="16">
        <f t="shared" si="2"/>
        <v>3.25</v>
      </c>
      <c r="R15" s="26">
        <f t="shared" si="3"/>
        <v>2.203703704</v>
      </c>
      <c r="S15" s="16">
        <f t="shared" si="4"/>
        <v>0.55</v>
      </c>
      <c r="T15" s="16">
        <f t="shared" si="15"/>
        <v>1.6</v>
      </c>
      <c r="U15" s="1"/>
      <c r="V15" s="16">
        <f t="shared" si="6"/>
        <v>40608</v>
      </c>
      <c r="W15" s="16">
        <f t="shared" si="16"/>
        <v>49632</v>
      </c>
      <c r="X15" s="1"/>
      <c r="Y15" s="16">
        <f t="shared" si="8"/>
        <v>33558</v>
      </c>
      <c r="Z15" s="1"/>
      <c r="AA15" s="16">
        <f t="shared" si="9"/>
        <v>7050</v>
      </c>
      <c r="AB15" s="16">
        <f t="shared" si="17"/>
        <v>16074</v>
      </c>
      <c r="AC15" s="1"/>
      <c r="AD15" s="1"/>
      <c r="AE15" s="1"/>
      <c r="AF15" s="1"/>
    </row>
    <row r="16">
      <c r="A16" s="11">
        <v>11.0</v>
      </c>
      <c r="B16" s="11" t="s">
        <v>42</v>
      </c>
      <c r="C16" s="11" t="s">
        <v>43</v>
      </c>
      <c r="D16" s="11" t="s">
        <v>56</v>
      </c>
      <c r="E16" s="12">
        <v>2.86</v>
      </c>
      <c r="F16" s="13" t="s">
        <v>37</v>
      </c>
      <c r="G16" s="25">
        <v>4.5</v>
      </c>
      <c r="H16" s="12">
        <v>4.97</v>
      </c>
      <c r="I16" s="12">
        <v>5.9</v>
      </c>
      <c r="J16" s="21">
        <v>11.0</v>
      </c>
      <c r="K16" s="14"/>
      <c r="L16" s="15">
        <v>4.62</v>
      </c>
      <c r="M16" s="1"/>
      <c r="N16" s="16">
        <f t="shared" si="1"/>
        <v>1.64</v>
      </c>
      <c r="O16" s="13" t="s">
        <v>37</v>
      </c>
      <c r="P16" s="13" t="s">
        <v>37</v>
      </c>
      <c r="Q16" s="16">
        <f t="shared" si="2"/>
        <v>2.11</v>
      </c>
      <c r="R16" s="17">
        <f t="shared" si="3"/>
        <v>1.737762238</v>
      </c>
      <c r="S16" s="20">
        <f t="shared" si="4"/>
        <v>0.47</v>
      </c>
      <c r="T16" s="19">
        <f t="shared" si="15"/>
        <v>5.1</v>
      </c>
      <c r="U16" s="1"/>
      <c r="V16" s="16">
        <f t="shared" si="6"/>
        <v>27258</v>
      </c>
      <c r="W16" s="16">
        <f t="shared" si="16"/>
        <v>50820</v>
      </c>
      <c r="X16" s="1"/>
      <c r="Y16" s="16">
        <f t="shared" si="8"/>
        <v>22961.4</v>
      </c>
      <c r="Z16" s="1"/>
      <c r="AA16" s="16">
        <f t="shared" si="9"/>
        <v>4296.6</v>
      </c>
      <c r="AB16" s="16">
        <f t="shared" si="17"/>
        <v>27858.6</v>
      </c>
      <c r="AC16" s="1"/>
      <c r="AD16" s="1"/>
      <c r="AE16" s="1"/>
      <c r="AF16" s="1"/>
    </row>
    <row r="17">
      <c r="A17" s="11">
        <v>12.0</v>
      </c>
      <c r="B17" s="11" t="s">
        <v>50</v>
      </c>
      <c r="C17" s="11" t="s">
        <v>51</v>
      </c>
      <c r="D17" s="11" t="s">
        <v>57</v>
      </c>
      <c r="E17" s="12">
        <v>1.94</v>
      </c>
      <c r="F17" s="13" t="s">
        <v>37</v>
      </c>
      <c r="G17" s="25">
        <v>4.5</v>
      </c>
      <c r="H17" s="25">
        <v>5.07</v>
      </c>
      <c r="I17" s="25">
        <v>6.9</v>
      </c>
      <c r="J17" s="12">
        <v>8.8</v>
      </c>
      <c r="K17" s="14"/>
      <c r="L17" s="15">
        <v>4.0</v>
      </c>
      <c r="M17" s="1"/>
      <c r="N17" s="20">
        <f t="shared" si="1"/>
        <v>2.56</v>
      </c>
      <c r="O17" s="13" t="s">
        <v>37</v>
      </c>
      <c r="P17" s="13" t="s">
        <v>37</v>
      </c>
      <c r="Q17" s="16">
        <f t="shared" si="2"/>
        <v>3.13</v>
      </c>
      <c r="R17" s="27">
        <f t="shared" si="3"/>
        <v>2.613402062</v>
      </c>
      <c r="S17" s="16">
        <f t="shared" si="4"/>
        <v>0.57</v>
      </c>
      <c r="T17" s="16">
        <f t="shared" si="15"/>
        <v>1.9</v>
      </c>
      <c r="U17" s="1"/>
      <c r="V17" s="16">
        <f t="shared" si="6"/>
        <v>27600</v>
      </c>
      <c r="W17" s="16">
        <f t="shared" si="16"/>
        <v>35200</v>
      </c>
      <c r="X17" s="1"/>
      <c r="Y17" s="16">
        <f t="shared" si="8"/>
        <v>20280</v>
      </c>
      <c r="Z17" s="1"/>
      <c r="AA17" s="16">
        <f t="shared" si="9"/>
        <v>7320</v>
      </c>
      <c r="AB17" s="16">
        <f t="shared" si="17"/>
        <v>14920</v>
      </c>
      <c r="AC17" s="1"/>
      <c r="AD17" s="1"/>
      <c r="AE17" s="1"/>
      <c r="AF17" s="1"/>
    </row>
    <row r="18">
      <c r="A18" s="11">
        <v>13.0</v>
      </c>
      <c r="B18" s="11" t="s">
        <v>42</v>
      </c>
      <c r="C18" s="11" t="s">
        <v>43</v>
      </c>
      <c r="D18" s="11" t="s">
        <v>58</v>
      </c>
      <c r="E18" s="12">
        <v>2.31</v>
      </c>
      <c r="F18" s="12">
        <v>2.99</v>
      </c>
      <c r="G18" s="12">
        <v>3.97</v>
      </c>
      <c r="H18" s="12">
        <v>4.38</v>
      </c>
      <c r="I18" s="12">
        <v>6.1</v>
      </c>
      <c r="J18" s="12">
        <v>7.3</v>
      </c>
      <c r="K18" s="14"/>
      <c r="L18" s="15">
        <v>3.48</v>
      </c>
      <c r="M18" s="1"/>
      <c r="N18" s="16">
        <f t="shared" si="1"/>
        <v>1.66</v>
      </c>
      <c r="O18" s="16">
        <f t="shared" ref="O18:P18" si="19">F18-E18</f>
        <v>0.68</v>
      </c>
      <c r="P18" s="16">
        <f t="shared" si="19"/>
        <v>0.98</v>
      </c>
      <c r="Q18" s="16">
        <f t="shared" si="2"/>
        <v>2.07</v>
      </c>
      <c r="R18" s="17">
        <f t="shared" si="3"/>
        <v>1.896103896</v>
      </c>
      <c r="S18" s="16">
        <f t="shared" si="4"/>
        <v>0.41</v>
      </c>
      <c r="T18" s="16">
        <f t="shared" si="15"/>
        <v>1.2</v>
      </c>
      <c r="U18" s="1"/>
      <c r="V18" s="16">
        <f t="shared" si="6"/>
        <v>21228</v>
      </c>
      <c r="W18" s="16">
        <f t="shared" si="16"/>
        <v>25404</v>
      </c>
      <c r="X18" s="1"/>
      <c r="Y18" s="16">
        <f t="shared" si="8"/>
        <v>15242.4</v>
      </c>
      <c r="Z18" s="1"/>
      <c r="AA18" s="16">
        <f t="shared" si="9"/>
        <v>5985.6</v>
      </c>
      <c r="AB18" s="16">
        <f t="shared" si="17"/>
        <v>10161.6</v>
      </c>
      <c r="AC18" s="1"/>
      <c r="AD18" s="1"/>
      <c r="AE18" s="1"/>
      <c r="AF18" s="1"/>
    </row>
    <row r="19">
      <c r="A19" s="11">
        <v>14.0</v>
      </c>
      <c r="B19" s="11" t="s">
        <v>50</v>
      </c>
      <c r="C19" s="11" t="s">
        <v>51</v>
      </c>
      <c r="D19" s="11" t="s">
        <v>59</v>
      </c>
      <c r="E19" s="12">
        <v>2.7</v>
      </c>
      <c r="F19" s="13" t="s">
        <v>37</v>
      </c>
      <c r="G19" s="21">
        <v>6.0</v>
      </c>
      <c r="H19" s="21">
        <v>6.55</v>
      </c>
      <c r="I19" s="12">
        <v>8.1</v>
      </c>
      <c r="J19" s="12">
        <v>8.8</v>
      </c>
      <c r="K19" s="14"/>
      <c r="L19" s="15">
        <v>3.0</v>
      </c>
      <c r="M19" s="1"/>
      <c r="N19" s="19">
        <f t="shared" si="1"/>
        <v>3.3</v>
      </c>
      <c r="O19" s="13" t="s">
        <v>37</v>
      </c>
      <c r="P19" s="13" t="s">
        <v>37</v>
      </c>
      <c r="Q19" s="19">
        <f t="shared" si="2"/>
        <v>3.85</v>
      </c>
      <c r="R19" s="17">
        <f t="shared" si="3"/>
        <v>2.425925926</v>
      </c>
      <c r="S19" s="16">
        <f t="shared" si="4"/>
        <v>0.55</v>
      </c>
      <c r="T19" s="16">
        <f t="shared" si="15"/>
        <v>0.7</v>
      </c>
      <c r="U19" s="1"/>
      <c r="V19" s="16">
        <f t="shared" si="6"/>
        <v>24300</v>
      </c>
      <c r="W19" s="16">
        <f t="shared" si="16"/>
        <v>26400</v>
      </c>
      <c r="X19" s="1"/>
      <c r="Y19" s="16">
        <f t="shared" si="8"/>
        <v>19650</v>
      </c>
      <c r="Z19" s="1"/>
      <c r="AA19" s="16">
        <f t="shared" si="9"/>
        <v>4650</v>
      </c>
      <c r="AB19" s="16">
        <f t="shared" si="17"/>
        <v>6750</v>
      </c>
      <c r="AC19" s="1"/>
      <c r="AD19" s="1"/>
      <c r="AE19" s="1"/>
      <c r="AF19" s="1"/>
    </row>
    <row r="20">
      <c r="A20" s="28">
        <v>15.0</v>
      </c>
      <c r="B20" s="28" t="s">
        <v>42</v>
      </c>
      <c r="C20" s="28" t="s">
        <v>43</v>
      </c>
      <c r="D20" s="28" t="s">
        <v>60</v>
      </c>
      <c r="E20" s="29">
        <v>2.23</v>
      </c>
      <c r="F20" s="29">
        <v>2.99</v>
      </c>
      <c r="G20" s="29">
        <v>4.8</v>
      </c>
      <c r="H20" s="29">
        <v>5.27</v>
      </c>
      <c r="I20" s="30">
        <v>6.9</v>
      </c>
      <c r="J20" s="29">
        <v>8.15</v>
      </c>
      <c r="K20" s="31"/>
      <c r="L20" s="32">
        <v>1.92</v>
      </c>
      <c r="M20" s="33"/>
      <c r="N20" s="34">
        <f t="shared" si="1"/>
        <v>2.57</v>
      </c>
      <c r="O20" s="34">
        <f t="shared" ref="O20:P20" si="20">F20-E20</f>
        <v>0.76</v>
      </c>
      <c r="P20" s="35">
        <f t="shared" si="20"/>
        <v>1.81</v>
      </c>
      <c r="Q20" s="34">
        <f t="shared" si="2"/>
        <v>3.04</v>
      </c>
      <c r="R20" s="36">
        <f t="shared" si="3"/>
        <v>2.3632287</v>
      </c>
      <c r="S20" s="35">
        <f t="shared" si="4"/>
        <v>0.47</v>
      </c>
      <c r="T20" s="34">
        <f t="shared" si="15"/>
        <v>1.25</v>
      </c>
      <c r="U20" s="33"/>
      <c r="V20" s="37">
        <f t="shared" si="6"/>
        <v>13248</v>
      </c>
      <c r="W20" s="37">
        <f t="shared" si="16"/>
        <v>15648</v>
      </c>
      <c r="X20" s="33"/>
      <c r="Y20" s="34">
        <f t="shared" si="8"/>
        <v>10118.4</v>
      </c>
      <c r="Z20" s="33"/>
      <c r="AA20" s="37">
        <f t="shared" si="9"/>
        <v>3129.6</v>
      </c>
      <c r="AB20" s="34">
        <f t="shared" si="17"/>
        <v>5529.6</v>
      </c>
      <c r="AC20" s="1"/>
      <c r="AD20" s="1"/>
      <c r="AE20" s="1"/>
      <c r="AF20" s="1"/>
    </row>
    <row r="21">
      <c r="A21" s="1"/>
      <c r="B21" s="11"/>
      <c r="C21" s="38"/>
      <c r="D21" s="39" t="s">
        <v>61</v>
      </c>
      <c r="E21" s="33"/>
      <c r="F21" s="33"/>
      <c r="G21" s="33"/>
      <c r="H21" s="33"/>
      <c r="I21" s="33"/>
      <c r="J21" s="33"/>
      <c r="K21" s="33"/>
      <c r="L21" s="40">
        <f>sum(L6:L20)</f>
        <v>186.96</v>
      </c>
      <c r="M21" s="34"/>
      <c r="N21" s="34"/>
      <c r="O21" s="34"/>
      <c r="P21" s="34"/>
      <c r="Q21" s="34"/>
      <c r="R21" s="36"/>
      <c r="S21" s="36"/>
      <c r="T21" s="36"/>
      <c r="U21" s="33"/>
      <c r="V21" s="34">
        <f t="shared" ref="V21:W21" si="21">sum(V6:V20)</f>
        <v>1161693.5</v>
      </c>
      <c r="W21" s="34">
        <f t="shared" si="21"/>
        <v>1380003</v>
      </c>
      <c r="X21" s="33"/>
      <c r="Y21" s="34">
        <f>sum(Y6:Y20)</f>
        <v>929011.3</v>
      </c>
      <c r="Z21" s="33"/>
      <c r="AA21" s="34">
        <f t="shared" si="9"/>
        <v>232682.2</v>
      </c>
      <c r="AB21" s="34">
        <f t="shared" si="17"/>
        <v>450991.7</v>
      </c>
      <c r="AC21" s="1"/>
      <c r="AD21" s="1"/>
      <c r="AE21" s="1"/>
      <c r="AF21" s="1"/>
    </row>
    <row r="22">
      <c r="A22" s="1"/>
      <c r="B22" s="1"/>
      <c r="C22" s="38"/>
      <c r="D22" s="39" t="s">
        <v>62</v>
      </c>
      <c r="E22" s="16">
        <f t="shared" ref="E22:J22" si="22">AVERAGE(E6:E20)</f>
        <v>2.511333333</v>
      </c>
      <c r="F22" s="16">
        <f t="shared" si="22"/>
        <v>3.41</v>
      </c>
      <c r="G22" s="16">
        <f t="shared" si="22"/>
        <v>4.608</v>
      </c>
      <c r="H22" s="16">
        <f t="shared" si="22"/>
        <v>5.094666667</v>
      </c>
      <c r="I22" s="16">
        <f t="shared" si="22"/>
        <v>6.503333333</v>
      </c>
      <c r="J22" s="16">
        <f t="shared" si="22"/>
        <v>8.110714286</v>
      </c>
      <c r="K22" s="1"/>
      <c r="L22" s="41">
        <f>AVERAGE(L6:L20)</f>
        <v>12.464</v>
      </c>
      <c r="M22" s="16"/>
      <c r="N22" s="16">
        <f t="shared" ref="N22:T22" si="23">AVERAGE(N6:N20)</f>
        <v>2.096666667</v>
      </c>
      <c r="O22" s="16">
        <f t="shared" si="23"/>
        <v>0.8685714286</v>
      </c>
      <c r="P22" s="16">
        <f t="shared" si="23"/>
        <v>1.527142857</v>
      </c>
      <c r="Q22" s="16">
        <f t="shared" si="23"/>
        <v>2.583333333</v>
      </c>
      <c r="R22" s="17">
        <f t="shared" si="23"/>
        <v>2.07723935</v>
      </c>
      <c r="S22" s="16">
        <f t="shared" si="23"/>
        <v>0.4866666667</v>
      </c>
      <c r="T22" s="16">
        <f t="shared" si="23"/>
        <v>1.614285714</v>
      </c>
      <c r="U22" s="1"/>
      <c r="V22" s="16">
        <f t="shared" ref="V22:W22" si="24">AVERAGE(V6:V20)</f>
        <v>77446.23333</v>
      </c>
      <c r="W22" s="16">
        <f t="shared" si="24"/>
        <v>98571.64286</v>
      </c>
      <c r="X22" s="1"/>
      <c r="Y22" s="16">
        <f>AVERAGE(Y6:Y20)</f>
        <v>61934.08667</v>
      </c>
      <c r="Z22" s="1"/>
      <c r="AA22" s="16">
        <f t="shared" ref="AA22:AB22" si="25">AVERAGE(AA6:AA20)</f>
        <v>15512.14667</v>
      </c>
      <c r="AB22" s="16">
        <f t="shared" si="25"/>
        <v>37469.69286</v>
      </c>
      <c r="AC22" s="1"/>
      <c r="AD22" s="1"/>
      <c r="AE22" s="1"/>
      <c r="AF22" s="1"/>
    </row>
    <row r="23">
      <c r="A23" s="1"/>
      <c r="B23" s="1"/>
      <c r="C23" s="38"/>
      <c r="D23" s="42" t="s">
        <v>63</v>
      </c>
      <c r="E23" s="12">
        <f t="shared" ref="E23:J23" si="26">MIN(E6:E20)</f>
        <v>1.49</v>
      </c>
      <c r="F23" s="12">
        <f t="shared" si="26"/>
        <v>2.99</v>
      </c>
      <c r="G23" s="12">
        <f t="shared" si="26"/>
        <v>2.6</v>
      </c>
      <c r="H23" s="12">
        <f t="shared" si="26"/>
        <v>2.96</v>
      </c>
      <c r="I23" s="12">
        <f t="shared" si="26"/>
        <v>4.5</v>
      </c>
      <c r="J23" s="12">
        <f t="shared" si="26"/>
        <v>5</v>
      </c>
      <c r="K23" s="11"/>
      <c r="L23" s="15">
        <f>MIN(L6:L20)</f>
        <v>1.92</v>
      </c>
      <c r="M23" s="12"/>
      <c r="N23" s="12">
        <f t="shared" ref="N23:T23" si="27">MIN(N6:N20)</f>
        <v>-0.5</v>
      </c>
      <c r="O23" s="12">
        <f t="shared" si="27"/>
        <v>0.56</v>
      </c>
      <c r="P23" s="12">
        <f t="shared" si="27"/>
        <v>0.72</v>
      </c>
      <c r="Q23" s="12">
        <f t="shared" si="27"/>
        <v>-0.14</v>
      </c>
      <c r="R23" s="43">
        <f t="shared" si="27"/>
        <v>0.9548387097</v>
      </c>
      <c r="S23" s="12">
        <f t="shared" si="27"/>
        <v>0.31</v>
      </c>
      <c r="T23" s="12">
        <f t="shared" si="27"/>
        <v>0.5</v>
      </c>
      <c r="U23" s="1"/>
      <c r="V23" s="12">
        <f t="shared" ref="V23:W23" si="28">MIN(V6:V20)</f>
        <v>13248</v>
      </c>
      <c r="W23" s="12">
        <f t="shared" si="28"/>
        <v>15648</v>
      </c>
      <c r="X23" s="1"/>
      <c r="Y23" s="12">
        <f>MIN(Y6:Y20)</f>
        <v>10118.4</v>
      </c>
      <c r="Z23" s="1"/>
      <c r="AA23" s="12">
        <f t="shared" ref="AA23:AB23" si="29">MIN(AA6:AA20)</f>
        <v>3129.6</v>
      </c>
      <c r="AB23" s="12">
        <f t="shared" si="29"/>
        <v>5529.6</v>
      </c>
      <c r="AC23" s="1"/>
      <c r="AD23" s="1"/>
      <c r="AE23" s="1"/>
      <c r="AF23" s="1"/>
    </row>
    <row r="24">
      <c r="A24" s="1"/>
      <c r="B24" s="1"/>
      <c r="C24" s="38"/>
      <c r="D24" s="44" t="s">
        <v>64</v>
      </c>
      <c r="E24" s="16">
        <f t="shared" ref="E24:J24" si="30">MAX(E6:E20)</f>
        <v>3.1</v>
      </c>
      <c r="F24" s="16">
        <f t="shared" si="30"/>
        <v>4.5</v>
      </c>
      <c r="G24" s="16">
        <f t="shared" si="30"/>
        <v>6</v>
      </c>
      <c r="H24" s="16">
        <f t="shared" si="30"/>
        <v>6.55</v>
      </c>
      <c r="I24" s="16">
        <f t="shared" si="30"/>
        <v>8.1</v>
      </c>
      <c r="J24" s="16">
        <f t="shared" si="30"/>
        <v>11</v>
      </c>
      <c r="K24" s="1"/>
      <c r="L24" s="41">
        <f>MAX(L6:L20)</f>
        <v>37.8</v>
      </c>
      <c r="M24" s="16"/>
      <c r="N24" s="16">
        <f t="shared" ref="N24:T24" si="31">MAX(N6:N20)</f>
        <v>3.3</v>
      </c>
      <c r="O24" s="16">
        <f t="shared" si="31"/>
        <v>1.89</v>
      </c>
      <c r="P24" s="16">
        <f t="shared" si="31"/>
        <v>2.4</v>
      </c>
      <c r="Q24" s="16">
        <f t="shared" si="31"/>
        <v>3.85</v>
      </c>
      <c r="R24" s="17">
        <f t="shared" si="31"/>
        <v>2.613402062</v>
      </c>
      <c r="S24" s="16">
        <f t="shared" si="31"/>
        <v>0.83</v>
      </c>
      <c r="T24" s="16">
        <f t="shared" si="31"/>
        <v>5.1</v>
      </c>
      <c r="U24" s="1"/>
      <c r="V24" s="16">
        <f t="shared" ref="V24:W24" si="32">MAX(V6:V20)</f>
        <v>224424</v>
      </c>
      <c r="W24" s="16">
        <f t="shared" si="32"/>
        <v>275940</v>
      </c>
      <c r="X24" s="1"/>
      <c r="Y24" s="16">
        <f>MAX(Y6:Y20)</f>
        <v>187955.1</v>
      </c>
      <c r="Z24" s="1"/>
      <c r="AA24" s="16">
        <f t="shared" ref="AA24:AB24" si="33">MAX(AA6:AA20)</f>
        <v>46346.4</v>
      </c>
      <c r="AB24" s="16">
        <f t="shared" si="33"/>
        <v>105462</v>
      </c>
      <c r="AC24" s="1"/>
      <c r="AD24" s="1"/>
      <c r="AE24" s="1"/>
      <c r="AF24" s="1"/>
    </row>
    <row r="25">
      <c r="A25" s="1"/>
      <c r="B25" s="1"/>
      <c r="C25" s="1"/>
      <c r="D25" s="45" t="s">
        <v>65</v>
      </c>
      <c r="E25" s="16">
        <f t="shared" ref="E25:J25" si="34">MEDIAN(E6:E20)</f>
        <v>2.61</v>
      </c>
      <c r="F25" s="16">
        <f t="shared" si="34"/>
        <v>3.45</v>
      </c>
      <c r="G25" s="16">
        <f t="shared" si="34"/>
        <v>4.5</v>
      </c>
      <c r="H25" s="16">
        <f t="shared" si="34"/>
        <v>5.07</v>
      </c>
      <c r="I25" s="16">
        <f t="shared" si="34"/>
        <v>6.9</v>
      </c>
      <c r="J25" s="16">
        <f t="shared" si="34"/>
        <v>7.975</v>
      </c>
      <c r="K25" s="1"/>
      <c r="L25" s="1"/>
      <c r="M25" s="1"/>
      <c r="N25" s="16">
        <f t="shared" ref="N25:Q25" si="35">MEDIAN(N6:N20)</f>
        <v>2.56</v>
      </c>
      <c r="O25" s="16">
        <f t="shared" si="35"/>
        <v>0.75</v>
      </c>
      <c r="P25" s="16">
        <f t="shared" si="35"/>
        <v>1.81</v>
      </c>
      <c r="Q25" s="16">
        <f t="shared" si="35"/>
        <v>2.96</v>
      </c>
      <c r="R25" s="17">
        <f>median(R6:R20)</f>
        <v>2.204081633</v>
      </c>
      <c r="S25" s="16">
        <f t="shared" ref="S25:T25" si="36">MEDIAN(S6:S20)</f>
        <v>0.47</v>
      </c>
      <c r="T25" s="16">
        <f t="shared" si="36"/>
        <v>1.375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>
      <c r="A27" s="1"/>
      <c r="B27" s="1"/>
      <c r="C27" s="1"/>
      <c r="D27" s="11" t="s">
        <v>66</v>
      </c>
      <c r="E27" s="16">
        <f>((E22*L21)/G1)*1000</f>
        <v>124.507791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mergeCells count="8">
    <mergeCell ref="N2:AB2"/>
    <mergeCell ref="N3:S3"/>
    <mergeCell ref="V3:W3"/>
    <mergeCell ref="AA3:AB3"/>
    <mergeCell ref="I4:J4"/>
    <mergeCell ref="V4:W4"/>
    <mergeCell ref="AA4:AB4"/>
    <mergeCell ref="C5:D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6" t="s">
        <v>67</v>
      </c>
    </row>
    <row r="2">
      <c r="B2" s="47" t="s">
        <v>68</v>
      </c>
    </row>
    <row r="3">
      <c r="B3" s="48" t="s">
        <v>69</v>
      </c>
    </row>
  </sheetData>
  <hyperlinks>
    <hyperlink r:id="rId1" ref="A1"/>
  </hyperlinks>
  <drawing r:id="rId2"/>
</worksheet>
</file>